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mcovam\Desktop\Projekt  SP do ZŠ\"/>
    </mc:Choice>
  </mc:AlternateContent>
  <xr:revisionPtr revIDLastSave="0" documentId="13_ncr:1_{72279471-9605-4C85-A19D-9E2F4821C6CD}" xr6:coauthVersionLast="47" xr6:coauthVersionMax="47" xr10:uidLastSave="{00000000-0000-0000-0000-000000000000}"/>
  <bookViews>
    <workbookView xWindow="-120" yWindow="-120" windowWidth="29040" windowHeight="15720" activeTab="2" xr2:uid="{AAC87579-5154-4B8C-9BF5-60835EEFE312}"/>
  </bookViews>
  <sheets>
    <sheet name="Návrh" sheetId="1" r:id="rId1"/>
    <sheet name=" Výpočty os. nákladů" sheetId="2" r:id="rId2"/>
    <sheet name="Rozpočet " sheetId="4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4" l="1"/>
  <c r="E16" i="4"/>
  <c r="D16" i="4"/>
  <c r="A42" i="4"/>
  <c r="A41" i="4"/>
  <c r="A17" i="2"/>
  <c r="A16" i="2"/>
  <c r="D20" i="4"/>
  <c r="D21" i="4"/>
  <c r="E20" i="4" l="1"/>
  <c r="K8" i="2"/>
  <c r="J7" i="2"/>
  <c r="K7" i="2" s="1"/>
  <c r="E8" i="2"/>
  <c r="F8" i="2" s="1"/>
  <c r="E7" i="2"/>
  <c r="F7" i="2" s="1"/>
  <c r="E23" i="4"/>
  <c r="E22" i="4"/>
  <c r="E21" i="4"/>
  <c r="E17" i="4"/>
  <c r="D15" i="4"/>
  <c r="E15" i="4" s="1"/>
  <c r="D13" i="4"/>
  <c r="E13" i="4" s="1"/>
  <c r="D12" i="4"/>
  <c r="E12" i="4" s="1"/>
  <c r="D11" i="4"/>
  <c r="E11" i="4" s="1"/>
  <c r="D10" i="4"/>
  <c r="E10" i="4" s="1"/>
  <c r="D9" i="4"/>
  <c r="E9" i="4" s="1"/>
  <c r="D8" i="4"/>
  <c r="E8" i="4" s="1"/>
  <c r="D7" i="4"/>
  <c r="E7" i="4" s="1"/>
  <c r="D6" i="4"/>
  <c r="D5" i="4"/>
  <c r="E5" i="4" s="1"/>
  <c r="D18" i="4" l="1"/>
  <c r="E30" i="4"/>
  <c r="E6" i="4"/>
  <c r="E18" i="4" s="1"/>
  <c r="E31" i="4" l="1"/>
  <c r="I9" i="1" l="1"/>
  <c r="C9" i="1"/>
  <c r="B6" i="2" l="1"/>
  <c r="C6" i="2" s="1"/>
  <c r="D6" i="2" s="1"/>
  <c r="E6" i="2" s="1"/>
  <c r="F6" i="2" s="1"/>
  <c r="B5" i="2"/>
  <c r="C5" i="2" s="1"/>
  <c r="D5" i="2" s="1"/>
  <c r="E5" i="2" s="1"/>
  <c r="F5" i="2" s="1"/>
  <c r="B4" i="2"/>
  <c r="C4" i="2" l="1"/>
  <c r="D4" i="2" s="1"/>
  <c r="E4" i="2" s="1"/>
  <c r="F4" i="2" s="1"/>
  <c r="F9" i="2" s="1"/>
  <c r="F11" i="2" l="1"/>
  <c r="E32" i="4"/>
  <c r="E37" i="4" l="1"/>
  <c r="E38" i="4" s="1"/>
  <c r="E33" i="4"/>
  <c r="E36" i="4" s="1"/>
  <c r="E35" i="4"/>
  <c r="F12" i="2"/>
  <c r="F13" i="2" s="1"/>
</calcChain>
</file>

<file path=xl/sharedStrings.xml><?xml version="1.0" encoding="utf-8"?>
<sst xmlns="http://schemas.openxmlformats.org/spreadsheetml/2006/main" count="115" uniqueCount="107">
  <si>
    <t>rizikový</t>
  </si>
  <si>
    <t>osobní</t>
  </si>
  <si>
    <t>Kč</t>
  </si>
  <si>
    <t xml:space="preserve">odvody zaměstnavatele </t>
  </si>
  <si>
    <t>SP</t>
  </si>
  <si>
    <t>ZP</t>
  </si>
  <si>
    <t>celkem</t>
  </si>
  <si>
    <t>HM</t>
  </si>
  <si>
    <t>1 SP</t>
  </si>
  <si>
    <t>8 hod</t>
  </si>
  <si>
    <t>mobil</t>
  </si>
  <si>
    <t>rok 2024</t>
  </si>
  <si>
    <t>notebook</t>
  </si>
  <si>
    <t>Návrh rozpočtu projektu:</t>
  </si>
  <si>
    <t>Mzdové náklady sociálního pracovníka (SP)</t>
  </si>
  <si>
    <r>
      <t>vzdělávání SP</t>
    </r>
    <r>
      <rPr>
        <b/>
        <sz val="9"/>
        <color theme="1"/>
        <rFont val="Calibri"/>
        <family val="2"/>
        <charset val="238"/>
        <scheme val="minor"/>
      </rPr>
      <t xml:space="preserve">                                                       (24 hod/rok) ze zákona o SS</t>
    </r>
  </si>
  <si>
    <t>vzdělávání pedagogů</t>
  </si>
  <si>
    <t>multi.. Spolupráce</t>
  </si>
  <si>
    <t>platformy</t>
  </si>
  <si>
    <t>částka v Kč</t>
  </si>
  <si>
    <t>1. SP</t>
  </si>
  <si>
    <r>
      <t xml:space="preserve">Mzda       </t>
    </r>
    <r>
      <rPr>
        <sz val="9"/>
        <color theme="1"/>
        <rFont val="Calibri"/>
        <family val="2"/>
        <charset val="238"/>
        <scheme val="minor"/>
      </rPr>
      <t>za rok</t>
    </r>
  </si>
  <si>
    <t>HM/měsíc</t>
  </si>
  <si>
    <t>2. SP</t>
  </si>
  <si>
    <t>3. SP</t>
  </si>
  <si>
    <t xml:space="preserve">osvěta </t>
  </si>
  <si>
    <t>projektový manžer</t>
  </si>
  <si>
    <t xml:space="preserve">personalistka </t>
  </si>
  <si>
    <t>není uvedena</t>
  </si>
  <si>
    <t>Prac. Pozice pouze pro projekty, které využívají 40 % paušální sazbu</t>
  </si>
  <si>
    <t>Celkem</t>
  </si>
  <si>
    <t>Ing. Marcela Němcová</t>
  </si>
  <si>
    <t>vedoucí OSVZ</t>
  </si>
  <si>
    <t>Sociální pracovník (SP)</t>
  </si>
  <si>
    <r>
      <t xml:space="preserve">Odvody </t>
    </r>
    <r>
      <rPr>
        <sz val="8"/>
        <color theme="1"/>
        <rFont val="Calibri"/>
        <family val="2"/>
        <charset val="238"/>
        <scheme val="minor"/>
      </rPr>
      <t>zaměstnav.     měsíc</t>
    </r>
  </si>
  <si>
    <t>2x/rok</t>
  </si>
  <si>
    <t>pomůcky pro žáky</t>
  </si>
  <si>
    <t>30 000/akce</t>
  </si>
  <si>
    <t>web, letáčky 5 tisíc kusů (doučování, rod. Kompetence, na pomůcky, na služby, propagace projektu, média,</t>
  </si>
  <si>
    <t>1 rok</t>
  </si>
  <si>
    <t>3 roky</t>
  </si>
  <si>
    <t>40% paušál z os. nákladů</t>
  </si>
  <si>
    <t>Cekem náklady na projekt za 3 roky</t>
  </si>
  <si>
    <t>roční podíl města Tachov</t>
  </si>
  <si>
    <t>15% podíl města Tachov za 3 roky</t>
  </si>
  <si>
    <t>Mzda    celkem      za 3 roky</t>
  </si>
  <si>
    <t>osvěta (letáky, web, propagace)</t>
  </si>
  <si>
    <t>Kompaktní přenosový dataprojektor</t>
  </si>
  <si>
    <t>projekční plátno - úhlopříčka 90, mobilní - stativové</t>
  </si>
  <si>
    <t>Flipchart - magnetický, stativový, popisovatelný</t>
  </si>
  <si>
    <r>
      <t xml:space="preserve">Osobní náklady celkem za 3 roky  </t>
    </r>
    <r>
      <rPr>
        <sz val="9"/>
        <color theme="1"/>
        <rFont val="Calibri"/>
        <family val="2"/>
        <charset val="238"/>
        <scheme val="minor"/>
      </rPr>
      <t>(mzdy včetně odvodů)</t>
    </r>
  </si>
  <si>
    <t>mzdové náklady SP v Kč</t>
  </si>
  <si>
    <t>CELKEM</t>
  </si>
  <si>
    <t>Ostatní náklady</t>
  </si>
  <si>
    <t>Město Tachov</t>
  </si>
  <si>
    <t xml:space="preserve">Počet </t>
  </si>
  <si>
    <t xml:space="preserve">multifunkční tiskárna </t>
  </si>
  <si>
    <t>multioborová spolupráce</t>
  </si>
  <si>
    <t>2x za rok</t>
  </si>
  <si>
    <r>
      <t xml:space="preserve">Průběžné vzdělávání pro 3 SP  </t>
    </r>
    <r>
      <rPr>
        <sz val="8"/>
        <color theme="1"/>
        <rFont val="Calibri"/>
        <family val="2"/>
        <charset val="238"/>
        <scheme val="minor"/>
      </rPr>
      <t>(24 hodin za rok dle zák. o SS)</t>
    </r>
  </si>
  <si>
    <t>židle do učebny</t>
  </si>
  <si>
    <t>Položka výdaje</t>
  </si>
  <si>
    <t>limit v Kč včetně DPH</t>
  </si>
  <si>
    <t>Výdaje v Kč</t>
  </si>
  <si>
    <r>
      <rPr>
        <b/>
        <sz val="10"/>
        <color theme="1"/>
        <rFont val="Calibri"/>
        <family val="2"/>
        <charset val="238"/>
        <scheme val="minor"/>
      </rPr>
      <t>1 SP = 9000 Kč/rok</t>
    </r>
    <r>
      <rPr>
        <sz val="8"/>
        <color theme="1"/>
        <rFont val="Calibri"/>
        <family val="2"/>
        <charset val="238"/>
        <scheme val="minor"/>
      </rPr>
      <t xml:space="preserve"> ( 8 hod seminář/3 000 Kč) </t>
    </r>
  </si>
  <si>
    <t>Možný zůstatek</t>
  </si>
  <si>
    <r>
      <t xml:space="preserve">za 1 rok         </t>
    </r>
    <r>
      <rPr>
        <b/>
        <sz val="8"/>
        <color theme="1"/>
        <rFont val="Calibri"/>
        <family val="2"/>
        <charset val="238"/>
        <scheme val="minor"/>
      </rPr>
      <t>včetně DPH</t>
    </r>
  </si>
  <si>
    <t>kancelářský balík (software)</t>
  </si>
  <si>
    <t>Rozpočet projektu</t>
  </si>
  <si>
    <t>Prostor pro poznámky</t>
  </si>
  <si>
    <t xml:space="preserve">Disponibilní prostředky </t>
  </si>
  <si>
    <t>projektový manažer - os. náklady, včetně odvodů</t>
  </si>
  <si>
    <t>0,2 úv.</t>
  </si>
  <si>
    <t>lektor - os.náklady</t>
  </si>
  <si>
    <t>nájem čp. 704</t>
  </si>
  <si>
    <t>100/h</t>
  </si>
  <si>
    <t>240 h/r</t>
  </si>
  <si>
    <t>nájem čp. 705</t>
  </si>
  <si>
    <t>1 místnot 3*2 hod v týdnu = 6 hod*40 týdnů/rok)</t>
  </si>
  <si>
    <t>200/h</t>
  </si>
  <si>
    <t>spol.místnost, pergola 3*2hod v týdnu = 6hod*40 týdnů</t>
  </si>
  <si>
    <t>zařízení komunit.zahrady pro enviromentální výchovu</t>
  </si>
  <si>
    <t>komplet</t>
  </si>
  <si>
    <t>kancelářský balík</t>
  </si>
  <si>
    <t>Multifunkční zařízení pro standartní využití</t>
  </si>
  <si>
    <t>stacionární dataprojektor</t>
  </si>
  <si>
    <t>Žádost - maxim. Částka</t>
  </si>
  <si>
    <t>rozmezí mezd, včetně odvodů</t>
  </si>
  <si>
    <t>0,1 úv.</t>
  </si>
  <si>
    <t>MAS Zlatá  cesta</t>
  </si>
  <si>
    <t>Odborný prac./asistennt MAS - 0,5 úv.</t>
  </si>
  <si>
    <t>koordinátor projektu  Město Tachov - 0,5 úv.</t>
  </si>
  <si>
    <t>základ</t>
  </si>
  <si>
    <t>0,5 úv.</t>
  </si>
  <si>
    <t>40 % paušál z os.nákladů</t>
  </si>
  <si>
    <r>
      <t xml:space="preserve">Celkové výdaje na projekt </t>
    </r>
    <r>
      <rPr>
        <b/>
        <sz val="10"/>
        <color theme="1"/>
        <rFont val="Calibri"/>
        <family val="2"/>
        <charset val="238"/>
        <scheme val="minor"/>
      </rPr>
      <t>(osobní nákl, realizované výd.)</t>
    </r>
  </si>
  <si>
    <t>Tř. 11/st. 6</t>
  </si>
  <si>
    <t>rozepsané osobní náklady sociálního pracovníka</t>
  </si>
  <si>
    <r>
      <t xml:space="preserve">Mzda         </t>
    </r>
    <r>
      <rPr>
        <sz val="8"/>
        <color theme="1"/>
        <rFont val="Calibri"/>
        <family val="2"/>
        <charset val="238"/>
        <scheme val="minor"/>
      </rPr>
      <t>včetně odvodů      za měsíc</t>
    </r>
  </si>
  <si>
    <r>
      <t xml:space="preserve">Celkem                    za 3 roky            </t>
    </r>
    <r>
      <rPr>
        <b/>
        <sz val="8"/>
        <color theme="1"/>
        <rFont val="Calibri"/>
        <family val="2"/>
        <charset val="238"/>
        <scheme val="minor"/>
      </rPr>
      <t>včetně DPH</t>
    </r>
  </si>
  <si>
    <t>dle výzvy</t>
  </si>
  <si>
    <t>Realizované výdaje celkem (město + MAS)</t>
  </si>
  <si>
    <t>osobní náklady (město + MAS)</t>
  </si>
  <si>
    <t>výzva (max) - výdaje</t>
  </si>
  <si>
    <t>15% z celkových výdajů projektu</t>
  </si>
  <si>
    <t>vzdělávání pedagogů + soc.pracovníků</t>
  </si>
  <si>
    <t>jednorázově 2 skupiny po 18 lidech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</si>
</sst>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3" fontId="0" fillId="0" borderId="0" xfId="0" applyNumberFormat="1"/>
    <xf numFmtId="3" fontId="0" fillId="0" borderId="1" xfId="0" applyNumberFormat="1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9" fontId="0" fillId="0" borderId="1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3" fontId="1" fillId="0" borderId="0" xfId="0" applyNumberFormat="1" applyFont="1"/>
    <xf numFmtId="3" fontId="1" fillId="0" borderId="1" xfId="0" applyNumberFormat="1" applyFont="1" applyBorder="1"/>
    <xf numFmtId="164" fontId="1" fillId="0" borderId="0" xfId="0" applyNumberFormat="1" applyFont="1"/>
    <xf numFmtId="0" fontId="1" fillId="0" borderId="0" xfId="0" applyFont="1"/>
    <xf numFmtId="0" fontId="4" fillId="0" borderId="0" xfId="0" applyFont="1"/>
    <xf numFmtId="4" fontId="0" fillId="0" borderId="0" xfId="0" applyNumberForma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3" fontId="4" fillId="0" borderId="0" xfId="0" applyNumberFormat="1" applyFont="1"/>
    <xf numFmtId="0" fontId="0" fillId="0" borderId="1" xfId="0" applyBorder="1"/>
    <xf numFmtId="164" fontId="1" fillId="0" borderId="0" xfId="0" applyNumberFormat="1" applyFont="1" applyAlignment="1">
      <alignment horizontal="right"/>
    </xf>
    <xf numFmtId="0" fontId="8" fillId="0" borderId="0" xfId="0" applyFont="1"/>
    <xf numFmtId="0" fontId="5" fillId="0" borderId="0" xfId="0" applyFont="1"/>
    <xf numFmtId="14" fontId="0" fillId="0" borderId="0" xfId="0" applyNumberFormat="1"/>
    <xf numFmtId="0" fontId="0" fillId="0" borderId="5" xfId="0" applyBorder="1"/>
    <xf numFmtId="3" fontId="0" fillId="0" borderId="4" xfId="0" applyNumberFormat="1" applyBorder="1"/>
    <xf numFmtId="3" fontId="0" fillId="0" borderId="10" xfId="0" applyNumberFormat="1" applyBorder="1"/>
    <xf numFmtId="0" fontId="4" fillId="2" borderId="2" xfId="0" applyFont="1" applyFill="1" applyBorder="1" applyAlignment="1">
      <alignment horizontal="center" wrapText="1"/>
    </xf>
    <xf numFmtId="3" fontId="4" fillId="0" borderId="4" xfId="0" applyNumberFormat="1" applyFont="1" applyBorder="1"/>
    <xf numFmtId="0" fontId="1" fillId="0" borderId="3" xfId="0" applyFont="1" applyBorder="1"/>
    <xf numFmtId="3" fontId="4" fillId="5" borderId="4" xfId="0" applyNumberFormat="1" applyFont="1" applyFill="1" applyBorder="1"/>
    <xf numFmtId="3" fontId="0" fillId="5" borderId="4" xfId="0" applyNumberFormat="1" applyFill="1" applyBorder="1"/>
    <xf numFmtId="3" fontId="7" fillId="5" borderId="4" xfId="0" applyNumberFormat="1" applyFont="1" applyFill="1" applyBorder="1" applyAlignment="1">
      <alignment horizontal="center" vertical="center" wrapText="1"/>
    </xf>
    <xf numFmtId="3" fontId="1" fillId="5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2" fillId="0" borderId="4" xfId="0" applyFont="1" applyBorder="1"/>
    <xf numFmtId="0" fontId="0" fillId="0" borderId="4" xfId="0" applyBorder="1"/>
    <xf numFmtId="14" fontId="0" fillId="0" borderId="0" xfId="0" applyNumberFormat="1" applyAlignment="1">
      <alignment horizontal="left"/>
    </xf>
    <xf numFmtId="3" fontId="1" fillId="5" borderId="4" xfId="0" applyNumberFormat="1" applyFont="1" applyFill="1" applyBorder="1" applyAlignment="1">
      <alignment horizontal="center" vertical="center"/>
    </xf>
    <xf numFmtId="3" fontId="1" fillId="4" borderId="4" xfId="0" applyNumberFormat="1" applyFont="1" applyFill="1" applyBorder="1"/>
    <xf numFmtId="3" fontId="0" fillId="0" borderId="4" xfId="0" applyNumberFormat="1" applyBorder="1" applyAlignment="1">
      <alignment horizontal="center"/>
    </xf>
    <xf numFmtId="3" fontId="2" fillId="0" borderId="4" xfId="0" applyNumberFormat="1" applyFont="1" applyBorder="1"/>
    <xf numFmtId="3" fontId="4" fillId="2" borderId="0" xfId="0" applyNumberFormat="1" applyFont="1" applyFill="1"/>
    <xf numFmtId="3" fontId="3" fillId="0" borderId="4" xfId="0" applyNumberFormat="1" applyFont="1" applyBorder="1"/>
    <xf numFmtId="0" fontId="10" fillId="0" borderId="0" xfId="0" applyFont="1"/>
    <xf numFmtId="3" fontId="11" fillId="0" borderId="4" xfId="0" applyNumberFormat="1" applyFont="1" applyBorder="1"/>
    <xf numFmtId="3" fontId="0" fillId="0" borderId="4" xfId="0" applyNumberFormat="1" applyBorder="1" applyAlignment="1">
      <alignment horizontal="right"/>
    </xf>
    <xf numFmtId="0" fontId="0" fillId="0" borderId="8" xfId="0" applyBorder="1"/>
    <xf numFmtId="0" fontId="6" fillId="0" borderId="9" xfId="0" applyFont="1" applyBorder="1" applyAlignment="1">
      <alignment horizontal="left" vertical="top" wrapText="1"/>
    </xf>
    <xf numFmtId="3" fontId="0" fillId="5" borderId="6" xfId="0" applyNumberFormat="1" applyFill="1" applyBorder="1"/>
    <xf numFmtId="3" fontId="0" fillId="5" borderId="7" xfId="0" applyNumberFormat="1" applyFill="1" applyBorder="1"/>
    <xf numFmtId="3" fontId="4" fillId="5" borderId="7" xfId="0" applyNumberFormat="1" applyFont="1" applyFill="1" applyBorder="1"/>
    <xf numFmtId="0" fontId="0" fillId="5" borderId="13" xfId="0" applyFill="1" applyBorder="1"/>
    <xf numFmtId="3" fontId="0" fillId="5" borderId="8" xfId="0" applyNumberFormat="1" applyFill="1" applyBorder="1"/>
    <xf numFmtId="0" fontId="0" fillId="5" borderId="18" xfId="0" applyFill="1" applyBorder="1"/>
    <xf numFmtId="0" fontId="0" fillId="6" borderId="18" xfId="0" applyFill="1" applyBorder="1"/>
    <xf numFmtId="0" fontId="0" fillId="6" borderId="14" xfId="0" applyFill="1" applyBorder="1"/>
    <xf numFmtId="3" fontId="3" fillId="0" borderId="4" xfId="0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3" fontId="4" fillId="3" borderId="19" xfId="0" applyNumberFormat="1" applyFont="1" applyFill="1" applyBorder="1"/>
    <xf numFmtId="3" fontId="4" fillId="3" borderId="20" xfId="0" applyNumberFormat="1" applyFont="1" applyFill="1" applyBorder="1"/>
    <xf numFmtId="3" fontId="4" fillId="3" borderId="21" xfId="0" applyNumberFormat="1" applyFont="1" applyFill="1" applyBorder="1"/>
    <xf numFmtId="0" fontId="4" fillId="4" borderId="5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wrapText="1"/>
    </xf>
    <xf numFmtId="0" fontId="0" fillId="4" borderId="22" xfId="0" applyFill="1" applyBorder="1" applyAlignment="1">
      <alignment horizontal="center" wrapText="1"/>
    </xf>
    <xf numFmtId="0" fontId="3" fillId="0" borderId="8" xfId="0" applyFont="1" applyBorder="1" applyAlignment="1">
      <alignment horizontal="left" vertical="top" wrapText="1"/>
    </xf>
    <xf numFmtId="3" fontId="0" fillId="5" borderId="23" xfId="0" applyNumberFormat="1" applyFill="1" applyBorder="1"/>
    <xf numFmtId="3" fontId="0" fillId="5" borderId="12" xfId="0" applyNumberFormat="1" applyFill="1" applyBorder="1"/>
    <xf numFmtId="3" fontId="4" fillId="5" borderId="12" xfId="0" applyNumberFormat="1" applyFont="1" applyFill="1" applyBorder="1"/>
    <xf numFmtId="0" fontId="0" fillId="5" borderId="24" xfId="0" applyFill="1" applyBorder="1"/>
    <xf numFmtId="3" fontId="0" fillId="5" borderId="18" xfId="0" applyNumberFormat="1" applyFill="1" applyBorder="1" applyAlignment="1">
      <alignment horizontal="left" wrapText="1"/>
    </xf>
    <xf numFmtId="3" fontId="4" fillId="5" borderId="8" xfId="0" applyNumberFormat="1" applyFont="1" applyFill="1" applyBorder="1"/>
    <xf numFmtId="3" fontId="8" fillId="5" borderId="12" xfId="0" applyNumberFormat="1" applyFont="1" applyFill="1" applyBorder="1"/>
    <xf numFmtId="0" fontId="8" fillId="6" borderId="6" xfId="0" applyFont="1" applyFill="1" applyBorder="1"/>
    <xf numFmtId="0" fontId="8" fillId="6" borderId="7" xfId="0" applyFont="1" applyFill="1" applyBorder="1"/>
    <xf numFmtId="4" fontId="8" fillId="6" borderId="7" xfId="0" applyNumberFormat="1" applyFont="1" applyFill="1" applyBorder="1"/>
    <xf numFmtId="0" fontId="8" fillId="6" borderId="9" xfId="0" applyFont="1" applyFill="1" applyBorder="1"/>
    <xf numFmtId="0" fontId="8" fillId="6" borderId="10" xfId="0" applyFont="1" applyFill="1" applyBorder="1"/>
    <xf numFmtId="4" fontId="8" fillId="6" borderId="10" xfId="0" applyNumberFormat="1" applyFont="1" applyFill="1" applyBorder="1"/>
    <xf numFmtId="0" fontId="6" fillId="0" borderId="0" xfId="0" applyFont="1"/>
    <xf numFmtId="0" fontId="0" fillId="0" borderId="0" xfId="0" applyAlignment="1">
      <alignment horizontal="left" vertical="top" wrapText="1"/>
    </xf>
    <xf numFmtId="0" fontId="0" fillId="5" borderId="18" xfId="0" applyFill="1" applyBorder="1" applyAlignment="1">
      <alignment horizontal="left" wrapText="1"/>
    </xf>
    <xf numFmtId="9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0" fillId="0" borderId="0" xfId="0" applyAlignment="1">
      <alignment horizontal="left" vertical="top"/>
    </xf>
    <xf numFmtId="3" fontId="0" fillId="0" borderId="1" xfId="0" applyNumberFormat="1" applyBorder="1" applyAlignment="1">
      <alignment horizontal="left"/>
    </xf>
    <xf numFmtId="0" fontId="4" fillId="0" borderId="0" xfId="0" applyFont="1" applyAlignment="1">
      <alignment horizontal="left"/>
    </xf>
    <xf numFmtId="3" fontId="1" fillId="5" borderId="4" xfId="0" applyNumberFormat="1" applyFont="1" applyFill="1" applyBorder="1" applyAlignment="1">
      <alignment horizontal="center"/>
    </xf>
    <xf numFmtId="3" fontId="1" fillId="5" borderId="17" xfId="0" applyNumberFormat="1" applyFont="1" applyFill="1" applyBorder="1" applyAlignment="1">
      <alignment horizontal="center" vertical="center"/>
    </xf>
    <xf numFmtId="3" fontId="1" fillId="5" borderId="12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9900"/>
      <color rgb="FF009999"/>
      <color rgb="FF00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73042-0275-4B6E-836D-2E500B6A0771}">
  <dimension ref="A1:P31"/>
  <sheetViews>
    <sheetView workbookViewId="0">
      <selection activeCell="A30" sqref="A30"/>
    </sheetView>
  </sheetViews>
  <sheetFormatPr defaultRowHeight="15" x14ac:dyDescent="0.25"/>
  <cols>
    <col min="1" max="1" width="12.28515625" customWidth="1"/>
    <col min="2" max="2" width="10.7109375" customWidth="1"/>
    <col min="3" max="3" width="11.42578125" customWidth="1"/>
    <col min="4" max="4" width="8.28515625" customWidth="1"/>
    <col min="5" max="5" width="9.7109375" customWidth="1"/>
    <col min="6" max="6" width="14.28515625" customWidth="1"/>
    <col min="7" max="7" width="10.28515625" customWidth="1"/>
    <col min="8" max="8" width="10.140625" bestFit="1" customWidth="1"/>
    <col min="9" max="9" width="12.7109375" customWidth="1"/>
    <col min="11" max="11" width="11.7109375" customWidth="1"/>
    <col min="12" max="12" width="11.140625" customWidth="1"/>
    <col min="13" max="13" width="13" customWidth="1"/>
    <col min="14" max="14" width="14.7109375" customWidth="1"/>
    <col min="16" max="16" width="14.140625" customWidth="1"/>
  </cols>
  <sheetData>
    <row r="1" spans="1:16" ht="18.75" x14ac:dyDescent="0.3">
      <c r="A1" s="21" t="s">
        <v>13</v>
      </c>
    </row>
    <row r="2" spans="1:16" x14ac:dyDescent="0.25">
      <c r="A2" t="s">
        <v>97</v>
      </c>
    </row>
    <row r="4" spans="1:16" ht="15" customHeight="1" x14ac:dyDescent="0.25">
      <c r="A4" s="85" t="s">
        <v>14</v>
      </c>
      <c r="B4" s="85"/>
      <c r="C4" s="85"/>
      <c r="D4" s="85"/>
      <c r="E4" s="85"/>
      <c r="F4" s="85"/>
      <c r="H4" s="86" t="s">
        <v>15</v>
      </c>
      <c r="I4" s="86"/>
      <c r="K4" s="87"/>
      <c r="L4" s="87"/>
      <c r="N4" s="87"/>
      <c r="O4" s="87"/>
    </row>
    <row r="5" spans="1:16" ht="15.75" customHeight="1" x14ac:dyDescent="0.25">
      <c r="A5" t="s">
        <v>8</v>
      </c>
      <c r="B5" s="4"/>
      <c r="C5" s="3" t="s">
        <v>2</v>
      </c>
      <c r="E5" s="88" t="s">
        <v>3</v>
      </c>
      <c r="F5" s="88"/>
      <c r="H5" s="86"/>
      <c r="I5" s="86"/>
      <c r="K5" s="87"/>
      <c r="L5" s="87"/>
      <c r="N5" s="87"/>
      <c r="O5" s="87"/>
    </row>
    <row r="6" spans="1:16" x14ac:dyDescent="0.25">
      <c r="B6" s="5" t="s">
        <v>96</v>
      </c>
      <c r="C6" s="1">
        <v>31180</v>
      </c>
      <c r="E6" s="10"/>
      <c r="F6" s="20" t="s">
        <v>11</v>
      </c>
      <c r="H6" t="s">
        <v>9</v>
      </c>
      <c r="I6">
        <v>3000</v>
      </c>
      <c r="L6" s="1"/>
      <c r="O6" s="1"/>
    </row>
    <row r="7" spans="1:16" x14ac:dyDescent="0.25">
      <c r="B7" s="6" t="s">
        <v>0</v>
      </c>
      <c r="C7" s="1">
        <v>1300</v>
      </c>
      <c r="E7" s="10" t="s">
        <v>4</v>
      </c>
      <c r="F7" s="9">
        <v>0.248</v>
      </c>
      <c r="H7" t="s">
        <v>9</v>
      </c>
      <c r="I7">
        <v>3000</v>
      </c>
      <c r="L7" s="1"/>
      <c r="O7" s="1"/>
    </row>
    <row r="8" spans="1:16" x14ac:dyDescent="0.25">
      <c r="B8" s="7" t="s">
        <v>1</v>
      </c>
      <c r="C8" s="2">
        <v>7000</v>
      </c>
      <c r="E8" s="11" t="s">
        <v>5</v>
      </c>
      <c r="F8" s="8">
        <v>0.09</v>
      </c>
      <c r="H8" s="19" t="s">
        <v>9</v>
      </c>
      <c r="I8" s="19">
        <v>3000</v>
      </c>
      <c r="L8" s="1"/>
      <c r="O8" s="1"/>
      <c r="P8" s="81"/>
    </row>
    <row r="9" spans="1:16" ht="29.25" customHeight="1" x14ac:dyDescent="0.25">
      <c r="B9" s="13" t="s">
        <v>7</v>
      </c>
      <c r="C9" s="10">
        <f>SUM(C6:C8)</f>
        <v>39480</v>
      </c>
      <c r="E9" s="1" t="s">
        <v>6</v>
      </c>
      <c r="F9" s="12">
        <v>0.33800000000000002</v>
      </c>
      <c r="I9" s="10">
        <f>SUM(I6:I8)</f>
        <v>9000</v>
      </c>
      <c r="L9" s="1"/>
      <c r="N9" s="82"/>
      <c r="O9" s="1"/>
      <c r="P9" s="81"/>
    </row>
    <row r="10" spans="1:16" ht="15.75" x14ac:dyDescent="0.25">
      <c r="B10" s="14"/>
      <c r="C10" s="14"/>
      <c r="D10" s="14"/>
      <c r="E10" s="14"/>
      <c r="F10" s="14"/>
      <c r="G10" s="14"/>
      <c r="H10" s="14"/>
      <c r="L10" s="10"/>
      <c r="O10" s="10"/>
    </row>
    <row r="11" spans="1:16" ht="15.75" x14ac:dyDescent="0.25">
      <c r="B11" s="14"/>
      <c r="C11" s="14"/>
      <c r="D11" s="14"/>
      <c r="E11" s="14"/>
      <c r="F11" s="14"/>
      <c r="G11" s="14"/>
      <c r="H11" s="14"/>
      <c r="L11" s="10"/>
      <c r="O11" s="10"/>
    </row>
    <row r="12" spans="1:16" ht="15.75" x14ac:dyDescent="0.25">
      <c r="B12" s="14"/>
      <c r="C12" s="14"/>
      <c r="D12" s="14"/>
      <c r="E12" s="14"/>
      <c r="F12" s="14"/>
      <c r="G12" s="14"/>
      <c r="H12" s="14"/>
      <c r="L12" s="10"/>
      <c r="O12" s="10"/>
    </row>
    <row r="13" spans="1:16" ht="15.75" x14ac:dyDescent="0.25">
      <c r="B13" s="4"/>
      <c r="C13" s="3"/>
      <c r="D13" s="22"/>
      <c r="E13" s="22"/>
      <c r="F13" s="16" t="s">
        <v>19</v>
      </c>
      <c r="G13" s="17" t="s">
        <v>39</v>
      </c>
      <c r="H13" s="17" t="s">
        <v>40</v>
      </c>
    </row>
    <row r="14" spans="1:16" x14ac:dyDescent="0.25">
      <c r="B14" s="5"/>
      <c r="C14" s="1"/>
      <c r="D14" s="10"/>
      <c r="E14" s="9"/>
    </row>
    <row r="15" spans="1:16" x14ac:dyDescent="0.25">
      <c r="A15" t="s">
        <v>17</v>
      </c>
      <c r="B15" s="6"/>
      <c r="C15" s="1" t="s">
        <v>18</v>
      </c>
      <c r="D15" s="10" t="s">
        <v>35</v>
      </c>
      <c r="E15" s="84" t="s">
        <v>37</v>
      </c>
      <c r="F15" s="84"/>
      <c r="G15">
        <v>60000</v>
      </c>
      <c r="H15">
        <v>180000</v>
      </c>
      <c r="K15" s="1"/>
      <c r="L15" s="1"/>
    </row>
    <row r="16" spans="1:16" x14ac:dyDescent="0.25">
      <c r="A16" t="s">
        <v>25</v>
      </c>
      <c r="B16" s="6" t="s">
        <v>38</v>
      </c>
      <c r="C16" s="1"/>
      <c r="D16" s="1"/>
      <c r="E16" s="12"/>
    </row>
    <row r="17" spans="1:8" x14ac:dyDescent="0.25">
      <c r="A17" t="s">
        <v>16</v>
      </c>
      <c r="B17" s="5"/>
      <c r="C17" s="10"/>
      <c r="D17" s="1"/>
      <c r="E17" s="15"/>
      <c r="F17" s="15"/>
      <c r="G17" s="1"/>
      <c r="H17" s="1"/>
    </row>
    <row r="18" spans="1:8" x14ac:dyDescent="0.25">
      <c r="A18" t="s">
        <v>36</v>
      </c>
      <c r="B18" s="5"/>
      <c r="C18" s="10"/>
      <c r="D18" s="1"/>
      <c r="E18" s="15"/>
      <c r="F18" s="15"/>
      <c r="G18" s="1"/>
      <c r="H18" s="1"/>
    </row>
    <row r="19" spans="1:8" x14ac:dyDescent="0.25">
      <c r="B19" s="5"/>
      <c r="C19" s="10"/>
      <c r="D19" s="1"/>
      <c r="E19" s="15"/>
      <c r="F19" s="15"/>
      <c r="G19" s="1"/>
      <c r="H19" s="1"/>
    </row>
    <row r="20" spans="1:8" x14ac:dyDescent="0.25">
      <c r="C20" s="1"/>
      <c r="F20" s="1"/>
      <c r="G20" s="1"/>
      <c r="H20" s="1"/>
    </row>
    <row r="21" spans="1:8" ht="15.75" x14ac:dyDescent="0.25">
      <c r="G21" s="1"/>
      <c r="H21" s="18"/>
    </row>
    <row r="22" spans="1:8" x14ac:dyDescent="0.25">
      <c r="A22" t="s">
        <v>29</v>
      </c>
    </row>
    <row r="23" spans="1:8" x14ac:dyDescent="0.25">
      <c r="A23" t="s">
        <v>26</v>
      </c>
    </row>
    <row r="24" spans="1:8" x14ac:dyDescent="0.25">
      <c r="A24" t="s">
        <v>27</v>
      </c>
      <c r="C24" t="s">
        <v>28</v>
      </c>
    </row>
    <row r="29" spans="1:8" x14ac:dyDescent="0.25">
      <c r="A29" s="23">
        <v>45520</v>
      </c>
    </row>
    <row r="30" spans="1:8" x14ac:dyDescent="0.25">
      <c r="A30" t="s">
        <v>31</v>
      </c>
      <c r="B30" s="1"/>
    </row>
    <row r="31" spans="1:8" x14ac:dyDescent="0.25">
      <c r="A31" t="s">
        <v>32</v>
      </c>
      <c r="B31" s="1"/>
    </row>
  </sheetData>
  <mergeCells count="6">
    <mergeCell ref="E15:F15"/>
    <mergeCell ref="A4:F4"/>
    <mergeCell ref="H4:I5"/>
    <mergeCell ref="K4:L5"/>
    <mergeCell ref="N4:O5"/>
    <mergeCell ref="E5:F5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2263C-8D51-4ADF-B00D-5BB8336F921D}">
  <dimension ref="A1:K17"/>
  <sheetViews>
    <sheetView workbookViewId="0">
      <selection activeCell="D3" sqref="D3"/>
    </sheetView>
  </sheetViews>
  <sheetFormatPr defaultRowHeight="15" x14ac:dyDescent="0.25"/>
  <cols>
    <col min="1" max="1" width="14.42578125" customWidth="1"/>
    <col min="2" max="2" width="9.7109375" customWidth="1"/>
    <col min="3" max="3" width="10.140625" customWidth="1"/>
    <col min="4" max="4" width="12.85546875" customWidth="1"/>
    <col min="5" max="5" width="8.85546875" customWidth="1"/>
    <col min="6" max="6" width="12.5703125" customWidth="1"/>
    <col min="8" max="8" width="9" customWidth="1"/>
  </cols>
  <sheetData>
    <row r="1" spans="1:11" ht="15.75" thickBot="1" x14ac:dyDescent="0.3"/>
    <row r="2" spans="1:11" ht="15" customHeight="1" thickBot="1" x14ac:dyDescent="0.3">
      <c r="A2" s="24"/>
      <c r="B2" s="90" t="s">
        <v>51</v>
      </c>
      <c r="C2" s="91"/>
      <c r="D2" s="91"/>
      <c r="E2" s="91"/>
      <c r="F2" s="92"/>
    </row>
    <row r="3" spans="1:11" ht="48" thickBot="1" x14ac:dyDescent="0.3">
      <c r="A3" s="62" t="s">
        <v>33</v>
      </c>
      <c r="B3" s="63" t="s">
        <v>22</v>
      </c>
      <c r="C3" s="64" t="s">
        <v>34</v>
      </c>
      <c r="D3" s="65" t="s">
        <v>98</v>
      </c>
      <c r="E3" s="66" t="s">
        <v>21</v>
      </c>
      <c r="F3" s="27" t="s">
        <v>45</v>
      </c>
      <c r="H3" s="89" t="s">
        <v>87</v>
      </c>
      <c r="I3" s="89"/>
      <c r="J3" t="s">
        <v>92</v>
      </c>
      <c r="K3" t="s">
        <v>93</v>
      </c>
    </row>
    <row r="4" spans="1:11" ht="30" customHeight="1" x14ac:dyDescent="0.25">
      <c r="A4" s="47" t="s">
        <v>20</v>
      </c>
      <c r="B4" s="25">
        <f>Návrh!C9</f>
        <v>39480</v>
      </c>
      <c r="C4" s="25">
        <f>ROUND(B4*Návrh!F9,0)</f>
        <v>13344</v>
      </c>
      <c r="D4" s="25">
        <f>B4+C4</f>
        <v>52824</v>
      </c>
      <c r="E4" s="25">
        <f>D4*12</f>
        <v>633888</v>
      </c>
      <c r="F4" s="59">
        <f>E4*3</f>
        <v>1901664</v>
      </c>
    </row>
    <row r="5" spans="1:11" ht="30" customHeight="1" x14ac:dyDescent="0.25">
      <c r="A5" s="47" t="s">
        <v>23</v>
      </c>
      <c r="B5" s="25">
        <f>Návrh!C9</f>
        <v>39480</v>
      </c>
      <c r="C5" s="25">
        <f>ROUND(B5*Návrh!F9,0)</f>
        <v>13344</v>
      </c>
      <c r="D5" s="25">
        <f t="shared" ref="D5:D6" si="0">B5+C5</f>
        <v>52824</v>
      </c>
      <c r="E5" s="25">
        <f t="shared" ref="E5:E8" si="1">D5*12</f>
        <v>633888</v>
      </c>
      <c r="F5" s="60">
        <f t="shared" ref="F5:F8" si="2">E5*3</f>
        <v>1901664</v>
      </c>
    </row>
    <row r="6" spans="1:11" ht="30" customHeight="1" x14ac:dyDescent="0.25">
      <c r="A6" s="47" t="s">
        <v>24</v>
      </c>
      <c r="B6" s="25">
        <f>Návrh!C9</f>
        <v>39480</v>
      </c>
      <c r="C6" s="25">
        <f>ROUND(B6*Návrh!F9,0)</f>
        <v>13344</v>
      </c>
      <c r="D6" s="25">
        <f t="shared" si="0"/>
        <v>52824</v>
      </c>
      <c r="E6" s="25">
        <f t="shared" si="1"/>
        <v>633888</v>
      </c>
      <c r="F6" s="60">
        <f t="shared" si="2"/>
        <v>1901664</v>
      </c>
    </row>
    <row r="7" spans="1:11" ht="40.5" customHeight="1" x14ac:dyDescent="0.25">
      <c r="A7" s="67" t="s">
        <v>91</v>
      </c>
      <c r="B7" s="25"/>
      <c r="C7" s="25"/>
      <c r="D7" s="25">
        <v>32760</v>
      </c>
      <c r="E7" s="25">
        <f t="shared" si="1"/>
        <v>393120</v>
      </c>
      <c r="F7" s="60">
        <f t="shared" si="2"/>
        <v>1179360</v>
      </c>
      <c r="H7" s="1">
        <v>48971</v>
      </c>
      <c r="I7" s="1">
        <v>72520</v>
      </c>
      <c r="J7" s="1">
        <f>I7-7000</f>
        <v>65520</v>
      </c>
      <c r="K7">
        <f>J7/2</f>
        <v>32760</v>
      </c>
    </row>
    <row r="8" spans="1:11" ht="39.75" customHeight="1" thickBot="1" x14ac:dyDescent="0.3">
      <c r="A8" s="48" t="s">
        <v>90</v>
      </c>
      <c r="B8" s="26"/>
      <c r="C8" s="26"/>
      <c r="D8" s="26">
        <v>25000</v>
      </c>
      <c r="E8" s="26">
        <f t="shared" si="1"/>
        <v>300000</v>
      </c>
      <c r="F8" s="61">
        <f t="shared" si="2"/>
        <v>900000</v>
      </c>
      <c r="H8" s="1">
        <v>36126</v>
      </c>
      <c r="I8" s="1">
        <v>56999</v>
      </c>
      <c r="J8">
        <v>50000</v>
      </c>
      <c r="K8">
        <f>J8/2</f>
        <v>25000</v>
      </c>
    </row>
    <row r="9" spans="1:11" ht="24.95" customHeight="1" x14ac:dyDescent="0.25">
      <c r="A9" s="29" t="s">
        <v>52</v>
      </c>
      <c r="B9" s="10"/>
      <c r="C9" s="10"/>
      <c r="D9" s="10"/>
      <c r="E9" s="10"/>
      <c r="F9" s="42">
        <f>SUM(F4:F8)</f>
        <v>7784352</v>
      </c>
    </row>
    <row r="10" spans="1:11" x14ac:dyDescent="0.25">
      <c r="B10" s="1"/>
      <c r="C10" s="1"/>
      <c r="D10" s="1"/>
      <c r="E10" s="1"/>
      <c r="F10" s="1"/>
    </row>
    <row r="11" spans="1:11" x14ac:dyDescent="0.25">
      <c r="A11" s="93" t="s">
        <v>50</v>
      </c>
      <c r="B11" s="93"/>
      <c r="C11" s="93"/>
      <c r="D11" s="93"/>
      <c r="E11" s="93"/>
      <c r="F11" s="1">
        <f>F9</f>
        <v>7784352</v>
      </c>
    </row>
    <row r="12" spans="1:11" x14ac:dyDescent="0.25">
      <c r="A12" s="94" t="s">
        <v>41</v>
      </c>
      <c r="B12" s="94"/>
      <c r="C12" s="94"/>
      <c r="D12" s="94"/>
      <c r="E12" s="94"/>
      <c r="F12" s="2">
        <f>F11*40%</f>
        <v>3113740.8000000003</v>
      </c>
    </row>
    <row r="13" spans="1:11" ht="15.75" x14ac:dyDescent="0.25">
      <c r="A13" s="95" t="s">
        <v>42</v>
      </c>
      <c r="B13" s="95"/>
      <c r="C13" s="95"/>
      <c r="D13" s="95"/>
      <c r="E13" s="95"/>
      <c r="F13" s="18">
        <f>SUM(F11:F12)</f>
        <v>10898092.800000001</v>
      </c>
    </row>
    <row r="16" spans="1:11" x14ac:dyDescent="0.25">
      <c r="A16" s="23">
        <f>Návrh!A29</f>
        <v>45520</v>
      </c>
    </row>
    <row r="17" spans="1:1" x14ac:dyDescent="0.25">
      <c r="A17" t="str">
        <f>Návrh!A30</f>
        <v>Ing. Marcela Němcová</v>
      </c>
    </row>
  </sheetData>
  <mergeCells count="5">
    <mergeCell ref="H3:I3"/>
    <mergeCell ref="B2:F2"/>
    <mergeCell ref="A11:E11"/>
    <mergeCell ref="A12:E12"/>
    <mergeCell ref="A13:E13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8B83E-4959-4325-85EE-D75180123A90}">
  <sheetPr>
    <pageSetUpPr fitToPage="1"/>
  </sheetPr>
  <dimension ref="A1:I42"/>
  <sheetViews>
    <sheetView tabSelected="1" topLeftCell="A25" workbookViewId="0">
      <selection activeCell="N29" sqref="N27:N29"/>
    </sheetView>
  </sheetViews>
  <sheetFormatPr defaultRowHeight="15" x14ac:dyDescent="0.25"/>
  <cols>
    <col min="1" max="1" width="48" customWidth="1"/>
    <col min="2" max="2" width="8.5703125" customWidth="1"/>
    <col min="3" max="3" width="8" customWidth="1"/>
    <col min="4" max="4" width="8.85546875" customWidth="1"/>
    <col min="5" max="5" width="16.85546875" customWidth="1"/>
    <col min="6" max="6" width="29.28515625" customWidth="1"/>
    <col min="12" max="12" width="7.42578125" customWidth="1"/>
  </cols>
  <sheetData>
    <row r="1" spans="1:6" ht="18.75" x14ac:dyDescent="0.3">
      <c r="A1" s="21" t="s">
        <v>68</v>
      </c>
    </row>
    <row r="2" spans="1:6" ht="15.75" x14ac:dyDescent="0.25">
      <c r="A2" s="30" t="s">
        <v>61</v>
      </c>
      <c r="B2" s="31"/>
      <c r="C2" s="31"/>
      <c r="D2" s="96" t="s">
        <v>63</v>
      </c>
      <c r="E2" s="96"/>
      <c r="F2" s="97" t="s">
        <v>69</v>
      </c>
    </row>
    <row r="3" spans="1:6" ht="41.25" x14ac:dyDescent="0.25">
      <c r="A3" s="30" t="s">
        <v>53</v>
      </c>
      <c r="B3" s="32" t="s">
        <v>62</v>
      </c>
      <c r="C3" s="38" t="s">
        <v>55</v>
      </c>
      <c r="D3" s="33" t="s">
        <v>66</v>
      </c>
      <c r="E3" s="33" t="s">
        <v>99</v>
      </c>
      <c r="F3" s="98"/>
    </row>
    <row r="4" spans="1:6" ht="18" customHeight="1" x14ac:dyDescent="0.25">
      <c r="A4" s="28" t="s">
        <v>54</v>
      </c>
      <c r="B4" s="25"/>
      <c r="C4" s="25"/>
      <c r="D4" s="25"/>
      <c r="E4" s="25"/>
      <c r="F4" s="25"/>
    </row>
    <row r="5" spans="1:6" ht="23.25" customHeight="1" x14ac:dyDescent="0.25">
      <c r="A5" s="34" t="s">
        <v>59</v>
      </c>
      <c r="B5" s="41">
        <v>9000</v>
      </c>
      <c r="C5" s="40">
        <v>3</v>
      </c>
      <c r="D5" s="25">
        <f>B5*C5</f>
        <v>27000</v>
      </c>
      <c r="E5" s="25">
        <f>D5*3</f>
        <v>81000</v>
      </c>
      <c r="F5" s="58" t="s">
        <v>64</v>
      </c>
    </row>
    <row r="6" spans="1:6" ht="18" customHeight="1" x14ac:dyDescent="0.25">
      <c r="A6" s="34" t="s">
        <v>105</v>
      </c>
      <c r="B6" s="41">
        <v>50000</v>
      </c>
      <c r="C6" s="40">
        <v>2</v>
      </c>
      <c r="D6" s="25">
        <f>B6*C6</f>
        <v>100000</v>
      </c>
      <c r="E6" s="25">
        <f>D6</f>
        <v>100000</v>
      </c>
      <c r="F6" s="35" t="s">
        <v>106</v>
      </c>
    </row>
    <row r="7" spans="1:6" ht="18" customHeight="1" x14ac:dyDescent="0.25">
      <c r="A7" s="25" t="s">
        <v>10</v>
      </c>
      <c r="B7" s="41">
        <v>5400</v>
      </c>
      <c r="C7" s="40">
        <v>3</v>
      </c>
      <c r="D7" s="25">
        <f>B7*C7</f>
        <v>16200</v>
      </c>
      <c r="E7" s="25">
        <f>D7</f>
        <v>16200</v>
      </c>
      <c r="F7" s="25"/>
    </row>
    <row r="8" spans="1:6" ht="18" customHeight="1" x14ac:dyDescent="0.25">
      <c r="A8" s="25" t="s">
        <v>12</v>
      </c>
      <c r="B8" s="41">
        <v>19000</v>
      </c>
      <c r="C8" s="40">
        <v>3</v>
      </c>
      <c r="D8" s="25">
        <f t="shared" ref="D8:D13" si="0">B8*C8</f>
        <v>57000</v>
      </c>
      <c r="E8" s="25">
        <f t="shared" ref="E8:E13" si="1">D8</f>
        <v>57000</v>
      </c>
      <c r="F8" s="25"/>
    </row>
    <row r="9" spans="1:6" ht="18" customHeight="1" x14ac:dyDescent="0.25">
      <c r="A9" s="25" t="s">
        <v>67</v>
      </c>
      <c r="B9" s="41">
        <v>6990</v>
      </c>
      <c r="C9" s="40">
        <v>3</v>
      </c>
      <c r="D9" s="25">
        <f t="shared" si="0"/>
        <v>20970</v>
      </c>
      <c r="E9" s="25">
        <f t="shared" si="1"/>
        <v>20970</v>
      </c>
      <c r="F9" s="25"/>
    </row>
    <row r="10" spans="1:6" ht="18" customHeight="1" x14ac:dyDescent="0.25">
      <c r="A10" s="25" t="s">
        <v>56</v>
      </c>
      <c r="B10" s="41">
        <v>7300</v>
      </c>
      <c r="C10" s="40">
        <v>3</v>
      </c>
      <c r="D10" s="25">
        <f t="shared" si="0"/>
        <v>21900</v>
      </c>
      <c r="E10" s="25">
        <f t="shared" si="1"/>
        <v>21900</v>
      </c>
      <c r="F10" s="25"/>
    </row>
    <row r="11" spans="1:6" ht="18" customHeight="1" x14ac:dyDescent="0.25">
      <c r="A11" s="25" t="s">
        <v>47</v>
      </c>
      <c r="B11" s="41">
        <v>12100</v>
      </c>
      <c r="C11" s="40">
        <v>1</v>
      </c>
      <c r="D11" s="25">
        <f t="shared" si="0"/>
        <v>12100</v>
      </c>
      <c r="E11" s="25">
        <f t="shared" si="1"/>
        <v>12100</v>
      </c>
      <c r="F11" s="25"/>
    </row>
    <row r="12" spans="1:6" ht="18" customHeight="1" x14ac:dyDescent="0.25">
      <c r="A12" s="36" t="s">
        <v>48</v>
      </c>
      <c r="B12" s="41">
        <v>3700</v>
      </c>
      <c r="C12" s="40">
        <v>1</v>
      </c>
      <c r="D12" s="25">
        <f t="shared" si="0"/>
        <v>3700</v>
      </c>
      <c r="E12" s="25">
        <f t="shared" si="1"/>
        <v>3700</v>
      </c>
      <c r="F12" s="36"/>
    </row>
    <row r="13" spans="1:6" ht="18" customHeight="1" x14ac:dyDescent="0.25">
      <c r="A13" s="25" t="s">
        <v>49</v>
      </c>
      <c r="B13" s="41">
        <v>3500</v>
      </c>
      <c r="C13" s="40">
        <v>1</v>
      </c>
      <c r="D13" s="25">
        <f t="shared" si="0"/>
        <v>3500</v>
      </c>
      <c r="E13" s="25">
        <f t="shared" si="1"/>
        <v>3500</v>
      </c>
      <c r="F13" s="25"/>
    </row>
    <row r="14" spans="1:6" ht="18" customHeight="1" x14ac:dyDescent="0.25">
      <c r="A14" s="25" t="s">
        <v>46</v>
      </c>
      <c r="B14" s="41"/>
      <c r="C14" s="40"/>
      <c r="D14" s="25"/>
      <c r="E14" s="45">
        <v>10000</v>
      </c>
      <c r="F14" s="25"/>
    </row>
    <row r="15" spans="1:6" ht="18" customHeight="1" x14ac:dyDescent="0.25">
      <c r="A15" s="36" t="s">
        <v>57</v>
      </c>
      <c r="B15" s="41">
        <v>30000</v>
      </c>
      <c r="C15" s="40">
        <v>2</v>
      </c>
      <c r="D15" s="25">
        <f t="shared" ref="D15" si="2">B15*C15</f>
        <v>60000</v>
      </c>
      <c r="E15" s="25">
        <f>D15*3</f>
        <v>180000</v>
      </c>
      <c r="F15" s="25" t="s">
        <v>58</v>
      </c>
    </row>
    <row r="16" spans="1:6" ht="18" customHeight="1" x14ac:dyDescent="0.25">
      <c r="A16" s="25" t="s">
        <v>36</v>
      </c>
      <c r="B16" s="45">
        <v>1000</v>
      </c>
      <c r="C16" s="40">
        <v>114</v>
      </c>
      <c r="D16" s="25">
        <f>B16*C16</f>
        <v>114000</v>
      </c>
      <c r="E16" s="45">
        <f>D16*3</f>
        <v>342000</v>
      </c>
      <c r="F16" s="25"/>
    </row>
    <row r="17" spans="1:9" ht="18" customHeight="1" x14ac:dyDescent="0.25">
      <c r="A17" s="25" t="s">
        <v>71</v>
      </c>
      <c r="B17" s="45">
        <v>3660</v>
      </c>
      <c r="C17" s="40" t="s">
        <v>88</v>
      </c>
      <c r="D17" s="25">
        <f>B17*12</f>
        <v>43920</v>
      </c>
      <c r="E17" s="45">
        <f>D17*3</f>
        <v>131760</v>
      </c>
      <c r="F17" s="25"/>
    </row>
    <row r="18" spans="1:9" ht="18" customHeight="1" x14ac:dyDescent="0.25">
      <c r="A18" s="39" t="s">
        <v>30</v>
      </c>
      <c r="B18" s="39"/>
      <c r="C18" s="39"/>
      <c r="D18" s="39">
        <f>SUM(D5:D17)</f>
        <v>480290</v>
      </c>
      <c r="E18" s="39">
        <f>SUM(E5:E17)</f>
        <v>980130</v>
      </c>
      <c r="F18" s="39"/>
    </row>
    <row r="19" spans="1:9" ht="18" customHeight="1" x14ac:dyDescent="0.25">
      <c r="A19" s="28" t="s">
        <v>89</v>
      </c>
      <c r="B19" s="28"/>
      <c r="C19" s="28"/>
      <c r="D19" s="28"/>
      <c r="E19" s="28"/>
      <c r="F19" s="28"/>
    </row>
    <row r="20" spans="1:9" ht="18" customHeight="1" x14ac:dyDescent="0.25">
      <c r="A20" s="25" t="s">
        <v>71</v>
      </c>
      <c r="B20" s="45">
        <v>56280</v>
      </c>
      <c r="C20" s="40" t="s">
        <v>72</v>
      </c>
      <c r="D20" s="25">
        <f>B20*0.2*12</f>
        <v>135072</v>
      </c>
      <c r="E20" s="25">
        <f>D20*3</f>
        <v>405216</v>
      </c>
      <c r="F20" s="25"/>
    </row>
    <row r="21" spans="1:9" ht="18" customHeight="1" x14ac:dyDescent="0.25">
      <c r="A21" s="25" t="s">
        <v>73</v>
      </c>
      <c r="B21" s="25">
        <v>60300</v>
      </c>
      <c r="C21" s="40" t="s">
        <v>88</v>
      </c>
      <c r="D21" s="25">
        <f>B21*0.1*12</f>
        <v>72360</v>
      </c>
      <c r="E21" s="25">
        <f>D21*3</f>
        <v>217080</v>
      </c>
      <c r="F21" s="25"/>
    </row>
    <row r="22" spans="1:9" ht="26.25" customHeight="1" x14ac:dyDescent="0.25">
      <c r="A22" s="25" t="s">
        <v>74</v>
      </c>
      <c r="B22" s="46" t="s">
        <v>75</v>
      </c>
      <c r="C22" s="40" t="s">
        <v>76</v>
      </c>
      <c r="D22" s="25">
        <v>24000</v>
      </c>
      <c r="E22" s="25">
        <f>D22*3</f>
        <v>72000</v>
      </c>
      <c r="F22" s="57" t="s">
        <v>78</v>
      </c>
    </row>
    <row r="23" spans="1:9" ht="24" customHeight="1" x14ac:dyDescent="0.25">
      <c r="A23" s="25" t="s">
        <v>77</v>
      </c>
      <c r="B23" s="46" t="s">
        <v>79</v>
      </c>
      <c r="C23" s="40" t="s">
        <v>76</v>
      </c>
      <c r="D23" s="25">
        <v>48000</v>
      </c>
      <c r="E23" s="25">
        <f>D23*3</f>
        <v>144000</v>
      </c>
      <c r="F23" s="57" t="s">
        <v>80</v>
      </c>
    </row>
    <row r="24" spans="1:9" ht="18" customHeight="1" x14ac:dyDescent="0.25">
      <c r="A24" s="25" t="s">
        <v>81</v>
      </c>
      <c r="B24" s="25" t="s">
        <v>82</v>
      </c>
      <c r="C24" s="25">
        <v>1</v>
      </c>
      <c r="D24" s="25">
        <v>85000</v>
      </c>
      <c r="E24" s="25">
        <v>85000</v>
      </c>
      <c r="F24" s="43"/>
    </row>
    <row r="25" spans="1:9" ht="18" customHeight="1" x14ac:dyDescent="0.25">
      <c r="A25" s="25" t="s">
        <v>12</v>
      </c>
      <c r="B25" s="25">
        <v>19000</v>
      </c>
      <c r="C25" s="25">
        <v>1</v>
      </c>
      <c r="D25" s="25">
        <v>18000</v>
      </c>
      <c r="E25" s="25">
        <v>18000</v>
      </c>
      <c r="F25" s="28"/>
    </row>
    <row r="26" spans="1:9" ht="18" customHeight="1" x14ac:dyDescent="0.25">
      <c r="A26" s="25" t="s">
        <v>83</v>
      </c>
      <c r="B26" s="25">
        <v>6990</v>
      </c>
      <c r="C26" s="25">
        <v>1</v>
      </c>
      <c r="D26" s="25">
        <v>6500</v>
      </c>
      <c r="E26" s="25">
        <v>6500</v>
      </c>
      <c r="F26" s="28"/>
    </row>
    <row r="27" spans="1:9" ht="18" customHeight="1" x14ac:dyDescent="0.25">
      <c r="A27" s="45" t="s">
        <v>84</v>
      </c>
      <c r="B27" s="25"/>
      <c r="C27" s="25">
        <v>1</v>
      </c>
      <c r="D27" s="45">
        <v>7300</v>
      </c>
      <c r="E27" s="45">
        <v>7300</v>
      </c>
      <c r="F27" s="28"/>
      <c r="G27" s="44"/>
      <c r="H27" s="44"/>
    </row>
    <row r="28" spans="1:9" ht="18" customHeight="1" x14ac:dyDescent="0.25">
      <c r="A28" s="45" t="s">
        <v>85</v>
      </c>
      <c r="B28" s="25">
        <v>29100</v>
      </c>
      <c r="C28" s="25">
        <v>1</v>
      </c>
      <c r="D28" s="25">
        <v>26000</v>
      </c>
      <c r="E28" s="25">
        <v>26000</v>
      </c>
      <c r="F28" s="25"/>
    </row>
    <row r="29" spans="1:9" ht="18" customHeight="1" x14ac:dyDescent="0.25">
      <c r="A29" s="25" t="s">
        <v>60</v>
      </c>
      <c r="B29" s="25">
        <v>1500</v>
      </c>
      <c r="C29" s="25">
        <v>20</v>
      </c>
      <c r="D29" s="25">
        <v>30000</v>
      </c>
      <c r="E29" s="25">
        <v>30000</v>
      </c>
      <c r="F29" s="25"/>
    </row>
    <row r="30" spans="1:9" ht="18" customHeight="1" thickBot="1" x14ac:dyDescent="0.3">
      <c r="A30" s="39" t="s">
        <v>30</v>
      </c>
      <c r="B30" s="39"/>
      <c r="C30" s="39"/>
      <c r="D30" s="39"/>
      <c r="E30" s="39">
        <f>SUM(E20:E29)</f>
        <v>1011096</v>
      </c>
      <c r="F30" s="39"/>
      <c r="I30" s="1"/>
    </row>
    <row r="31" spans="1:9" ht="20.100000000000001" customHeight="1" x14ac:dyDescent="0.25">
      <c r="A31" s="49" t="s">
        <v>101</v>
      </c>
      <c r="B31" s="50"/>
      <c r="C31" s="50"/>
      <c r="D31" s="50"/>
      <c r="E31" s="51">
        <f>E18+E30</f>
        <v>1991226</v>
      </c>
      <c r="F31" s="52"/>
      <c r="I31" s="1"/>
    </row>
    <row r="32" spans="1:9" ht="20.100000000000001" customHeight="1" x14ac:dyDescent="0.25">
      <c r="A32" s="68" t="s">
        <v>102</v>
      </c>
      <c r="B32" s="69"/>
      <c r="C32" s="69"/>
      <c r="D32" s="69"/>
      <c r="E32" s="70">
        <f>' Výpočty os. nákladů'!F9</f>
        <v>7784352</v>
      </c>
      <c r="F32" s="71"/>
      <c r="I32" s="1"/>
    </row>
    <row r="33" spans="1:6" ht="20.100000000000001" customHeight="1" x14ac:dyDescent="0.3">
      <c r="A33" s="73" t="s">
        <v>95</v>
      </c>
      <c r="B33" s="30"/>
      <c r="C33" s="30"/>
      <c r="D33" s="70"/>
      <c r="E33" s="74">
        <f>E31+E32</f>
        <v>9775578</v>
      </c>
      <c r="F33" s="71"/>
    </row>
    <row r="34" spans="1:6" ht="20.100000000000001" customHeight="1" x14ac:dyDescent="0.25">
      <c r="A34" s="53" t="s">
        <v>86</v>
      </c>
      <c r="B34" s="31"/>
      <c r="C34" s="31"/>
      <c r="D34" s="31"/>
      <c r="E34" s="30">
        <v>10000000</v>
      </c>
      <c r="F34" s="83" t="s">
        <v>100</v>
      </c>
    </row>
    <row r="35" spans="1:6" ht="20.100000000000001" customHeight="1" x14ac:dyDescent="0.25">
      <c r="A35" s="53" t="s">
        <v>70</v>
      </c>
      <c r="B35" s="31"/>
      <c r="C35" s="31"/>
      <c r="D35" s="31"/>
      <c r="E35" s="30">
        <f>E32*40%</f>
        <v>3113740.8000000003</v>
      </c>
      <c r="F35" s="72" t="s">
        <v>94</v>
      </c>
    </row>
    <row r="36" spans="1:6" ht="20.100000000000001" customHeight="1" thickBot="1" x14ac:dyDescent="0.3">
      <c r="A36" s="53" t="s">
        <v>65</v>
      </c>
      <c r="B36" s="31"/>
      <c r="C36" s="31"/>
      <c r="D36" s="31"/>
      <c r="E36" s="30">
        <f>E34-E33</f>
        <v>224422</v>
      </c>
      <c r="F36" s="54" t="s">
        <v>103</v>
      </c>
    </row>
    <row r="37" spans="1:6" ht="20.100000000000001" customHeight="1" x14ac:dyDescent="0.3">
      <c r="A37" s="75" t="s">
        <v>44</v>
      </c>
      <c r="B37" s="76"/>
      <c r="C37" s="76"/>
      <c r="D37" s="76"/>
      <c r="E37" s="77">
        <f>(E31+E32)*15%</f>
        <v>1466336.7</v>
      </c>
      <c r="F37" s="55" t="s">
        <v>104</v>
      </c>
    </row>
    <row r="38" spans="1:6" ht="20.100000000000001" customHeight="1" thickBot="1" x14ac:dyDescent="0.35">
      <c r="A38" s="78" t="s">
        <v>43</v>
      </c>
      <c r="B38" s="79"/>
      <c r="C38" s="79"/>
      <c r="D38" s="79"/>
      <c r="E38" s="80">
        <f>E37/3</f>
        <v>488778.89999999997</v>
      </c>
      <c r="F38" s="56"/>
    </row>
    <row r="39" spans="1:6" x14ac:dyDescent="0.25">
      <c r="A39" s="37"/>
    </row>
    <row r="41" spans="1:6" x14ac:dyDescent="0.25">
      <c r="A41" s="37">
        <f>Návrh!A29</f>
        <v>45520</v>
      </c>
    </row>
    <row r="42" spans="1:6" x14ac:dyDescent="0.25">
      <c r="A42" t="str">
        <f>Návrh!A30</f>
        <v>Ing. Marcela Němcová</v>
      </c>
    </row>
  </sheetData>
  <mergeCells count="2">
    <mergeCell ref="D2:E2"/>
    <mergeCell ref="F2:F3"/>
  </mergeCells>
  <pageMargins left="0.7" right="0.7" top="0.78740157499999996" bottom="0.78740157499999996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Návrh</vt:lpstr>
      <vt:lpstr> Výpočty os. nákladů</vt:lpstr>
      <vt:lpstr>Rozpočet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Němcová Marcela</dc:creator>
  <cp:lastModifiedBy>Němcová Marcela</cp:lastModifiedBy>
  <cp:lastPrinted>2024-08-14T11:14:43Z</cp:lastPrinted>
  <dcterms:created xsi:type="dcterms:W3CDTF">2024-08-06T10:06:49Z</dcterms:created>
  <dcterms:modified xsi:type="dcterms:W3CDTF">2024-08-16T10:11:46Z</dcterms:modified>
</cp:coreProperties>
</file>